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1445"/>
  </bookViews>
  <sheets>
    <sheet name="Лист1" sheetId="1" r:id="rId1"/>
  </sheets>
  <definedNames>
    <definedName name="_xlnm.Print_Area" localSheetId="0">Лист1!$A$1:$G$58</definedName>
  </definedNames>
  <calcPr calcId="144525"/>
</workbook>
</file>

<file path=xl/calcChain.xml><?xml version="1.0" encoding="utf-8"?>
<calcChain xmlns="http://schemas.openxmlformats.org/spreadsheetml/2006/main">
  <c r="C41" i="1" l="1"/>
  <c r="C15" i="1"/>
  <c r="G57" i="1"/>
  <c r="G56" i="1"/>
  <c r="G54" i="1"/>
  <c r="G53" i="1"/>
  <c r="G52" i="1"/>
  <c r="G51" i="1"/>
  <c r="G50" i="1"/>
  <c r="G49" i="1"/>
  <c r="G48" i="1"/>
  <c r="G46" i="1"/>
  <c r="G45" i="1"/>
  <c r="G44" i="1"/>
  <c r="G43" i="1"/>
  <c r="G42" i="1"/>
  <c r="G41" i="1"/>
  <c r="G40" i="1"/>
  <c r="G39" i="1"/>
  <c r="G38" i="1"/>
  <c r="G37" i="1"/>
  <c r="G35" i="1"/>
  <c r="G34" i="1"/>
  <c r="G33" i="1"/>
  <c r="G32" i="1"/>
  <c r="G31" i="1"/>
  <c r="G30" i="1"/>
  <c r="G29" i="1"/>
  <c r="G28" i="1"/>
  <c r="G27" i="1"/>
  <c r="G26" i="1"/>
  <c r="G24" i="1"/>
  <c r="G22" i="1"/>
  <c r="G21" i="1"/>
  <c r="G20" i="1"/>
  <c r="G19" i="1"/>
  <c r="G18" i="1"/>
  <c r="G17" i="1"/>
  <c r="G16" i="1"/>
  <c r="G15" i="1"/>
  <c r="G14" i="1"/>
  <c r="C58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0" i="1"/>
  <c r="C39" i="1"/>
  <c r="C38" i="1"/>
  <c r="C37" i="1"/>
  <c r="C36" i="1"/>
  <c r="C35" i="1"/>
  <c r="C34" i="1"/>
  <c r="A4" i="1"/>
  <c r="C30" i="1" s="1"/>
  <c r="C31" i="1"/>
  <c r="C26" i="1"/>
  <c r="C22" i="1"/>
  <c r="C18" i="1"/>
  <c r="C14" i="1"/>
  <c r="C19" i="1" l="1"/>
  <c r="C23" i="1"/>
  <c r="C27" i="1"/>
  <c r="C32" i="1"/>
  <c r="C20" i="1"/>
  <c r="C24" i="1"/>
  <c r="C28" i="1"/>
  <c r="C33" i="1"/>
  <c r="C16" i="1"/>
  <c r="C21" i="1"/>
  <c r="C25" i="1"/>
</calcChain>
</file>

<file path=xl/sharedStrings.xml><?xml version="1.0" encoding="utf-8"?>
<sst xmlns="http://schemas.openxmlformats.org/spreadsheetml/2006/main" count="98" uniqueCount="95">
  <si>
    <t>НАИМЕНОВАНИЕ</t>
  </si>
  <si>
    <t>КОД</t>
  </si>
  <si>
    <t>руб.</t>
  </si>
  <si>
    <t>КЛИН-Е АН.КРОВИ</t>
  </si>
  <si>
    <t>Диагн-ская РСС</t>
  </si>
  <si>
    <t>Скорость сверт.крови</t>
  </si>
  <si>
    <t>Диагн-ская РСКС</t>
  </si>
  <si>
    <t>Длит. Кровотечения</t>
  </si>
  <si>
    <t>Леч/диагн.ЭГДС</t>
  </si>
  <si>
    <t>ЦИТОЛОГИЯ</t>
  </si>
  <si>
    <t>Л/Д ректосигмос</t>
  </si>
  <si>
    <t>Атипия</t>
  </si>
  <si>
    <t>Леч/диагн.РСКС</t>
  </si>
  <si>
    <t>Пунктаты</t>
  </si>
  <si>
    <t>Л/Д бронхоскоп.</t>
  </si>
  <si>
    <t>Иссл.горм.зеркл</t>
  </si>
  <si>
    <t>Э/ск.оп.на.пр.к</t>
  </si>
  <si>
    <t>Соск.ш.м.и церв</t>
  </si>
  <si>
    <t>Э/ск.оп.на жел.</t>
  </si>
  <si>
    <t>Исслед. мокроты</t>
  </si>
  <si>
    <t>Диагн.бронхоск.</t>
  </si>
  <si>
    <t>Исс. промыв.вод</t>
  </si>
  <si>
    <t>ФУНКЦ. ДИАГ - КА</t>
  </si>
  <si>
    <t>15.00</t>
  </si>
  <si>
    <t>Исс. биоптатов</t>
  </si>
  <si>
    <t>ЭКГ 6-кан.аппар</t>
  </si>
  <si>
    <t>Ис.эксуд,транс.</t>
  </si>
  <si>
    <t xml:space="preserve">         УЗИ</t>
  </si>
  <si>
    <t>Иссл.вагин.секр</t>
  </si>
  <si>
    <t>ЖКТ взросл.</t>
  </si>
  <si>
    <t>Полн.ан.ваг.сек</t>
  </si>
  <si>
    <t>Почки,надпоч.вз</t>
  </si>
  <si>
    <t>Аспир.из п.мат.</t>
  </si>
  <si>
    <t>Почки,надпоч.де</t>
  </si>
  <si>
    <t>РЕНТГЕНОЛОГИЯ</t>
  </si>
  <si>
    <t>Предст. жел. вз</t>
  </si>
  <si>
    <t>РФ гр.кл.в 1пр.</t>
  </si>
  <si>
    <t>Предст. жел.дет</t>
  </si>
  <si>
    <t>РФ гр.кл.в 2пр.</t>
  </si>
  <si>
    <t>Щитовидной жел.</t>
  </si>
  <si>
    <t>РГ пер.от.поз 1</t>
  </si>
  <si>
    <t>Молочная железа</t>
  </si>
  <si>
    <t>РГ костей таза</t>
  </si>
  <si>
    <t>Мочевой пузырь</t>
  </si>
  <si>
    <t>РФ черепа Р-3</t>
  </si>
  <si>
    <t>Гол.мозга новор</t>
  </si>
  <si>
    <t>РС брюшн.пол.</t>
  </si>
  <si>
    <t>Лимфатич.узлов</t>
  </si>
  <si>
    <t>Дуоденог.беззон</t>
  </si>
  <si>
    <t>ПРОЦЕДУРЫ</t>
  </si>
  <si>
    <t>РФ нижней челюс</t>
  </si>
  <si>
    <t>П/кожная иньекц</t>
  </si>
  <si>
    <t>РФ прид.паз.нос</t>
  </si>
  <si>
    <t>В/венная инъекц</t>
  </si>
  <si>
    <t>РС желудка</t>
  </si>
  <si>
    <t>Забор кр.из вен</t>
  </si>
  <si>
    <t>РС легких</t>
  </si>
  <si>
    <t>В/венная инфуз.</t>
  </si>
  <si>
    <t>РС пищевода</t>
  </si>
  <si>
    <t>Измер.арт.дав-я</t>
  </si>
  <si>
    <t>Ирригоскоп. Р-3</t>
  </si>
  <si>
    <t>Перевязка</t>
  </si>
  <si>
    <t>Урограф-я внут.</t>
  </si>
  <si>
    <t>Амбулат.операц.</t>
  </si>
  <si>
    <t>Цистография</t>
  </si>
  <si>
    <t>Забор кр.из пал</t>
  </si>
  <si>
    <t>Холецистография</t>
  </si>
  <si>
    <t>Введение ВМС</t>
  </si>
  <si>
    <t>Артрография</t>
  </si>
  <si>
    <t>Кольпоскопия</t>
  </si>
  <si>
    <t>Латероскопия</t>
  </si>
  <si>
    <t>Ис-е пл.ап-м"М"</t>
  </si>
  <si>
    <t>Латерография</t>
  </si>
  <si>
    <t>Б-я эр-и ш-ки м</t>
  </si>
  <si>
    <t>Фистулография</t>
  </si>
  <si>
    <t>Диатермокоагу-я</t>
  </si>
  <si>
    <t>Маммограф.обзор</t>
  </si>
  <si>
    <t>Уд-е ВМС с выск</t>
  </si>
  <si>
    <t>РФ бр.пол.в 1пр</t>
  </si>
  <si>
    <t>Уд-ние кандилом</t>
  </si>
  <si>
    <t>Пас.бар.по киш.</t>
  </si>
  <si>
    <t>Уд.ка-м без выс</t>
  </si>
  <si>
    <t>Функ.иссл.поз-а</t>
  </si>
  <si>
    <t>Диагност.выск-е</t>
  </si>
  <si>
    <t>РФ палат.аппар.</t>
  </si>
  <si>
    <t>Взятие мазка</t>
  </si>
  <si>
    <t>РФ посн.отд.поз</t>
  </si>
  <si>
    <t>Миниаборт</t>
  </si>
  <si>
    <t>РФ тазоб.суст</t>
  </si>
  <si>
    <t>Аспирац.биопсия</t>
  </si>
  <si>
    <t>ЭНДОСКОПИЯ</t>
  </si>
  <si>
    <t>Местное лечение</t>
  </si>
  <si>
    <t>Диагн-ская ЭГДС</t>
  </si>
  <si>
    <t>Тарифы на лабораторные исследования,
процедуры вспомогательных лечебно - диагностических служб
ОГБУЗ "Онкологический диспансер" с 01 января 2015 года</t>
  </si>
  <si>
    <r>
      <t>Приложение №_</t>
    </r>
    <r>
      <rPr>
        <u/>
        <sz val="12"/>
        <color theme="1"/>
        <rFont val="Times New Roman"/>
        <family val="1"/>
        <charset val="204"/>
      </rPr>
      <t>13</t>
    </r>
    <r>
      <rPr>
        <sz val="12"/>
        <color theme="1"/>
        <rFont val="Times New Roman"/>
        <family val="1"/>
        <charset val="204"/>
      </rPr>
      <t>_
к тарифному соглашению в системе ОМС ЕАО на 2015 год
от "_</t>
    </r>
    <r>
      <rPr>
        <u/>
        <sz val="12"/>
        <color theme="1"/>
        <rFont val="Times New Roman"/>
        <family val="1"/>
        <charset val="204"/>
      </rPr>
      <t>11</t>
    </r>
    <r>
      <rPr>
        <sz val="12"/>
        <color theme="1"/>
        <rFont val="Times New Roman"/>
        <family val="1"/>
        <charset val="204"/>
      </rPr>
      <t>_" _</t>
    </r>
    <r>
      <rPr>
        <u/>
        <sz val="12"/>
        <color theme="1"/>
        <rFont val="Times New Roman"/>
        <family val="1"/>
        <charset val="204"/>
      </rPr>
      <t>февраля</t>
    </r>
    <r>
      <rPr>
        <sz val="12"/>
        <color theme="1"/>
        <rFont val="Times New Roman"/>
        <family val="1"/>
        <charset val="204"/>
      </rPr>
      <t>_ 2015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</si>
</sst>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 Cyr"/>
      <family val="2"/>
      <charset val="204"/>
    </font>
    <font>
      <sz val="10"/>
      <name val="Arial Cyr"/>
      <family val="2"/>
      <charset val="204"/>
    </font>
    <font>
      <sz val="9"/>
      <name val="Arial Cyr"/>
      <family val="2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11"/>
      <color theme="0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0" fillId="0" borderId="0"/>
    <xf numFmtId="44" fontId="14" fillId="0" borderId="0" applyFont="0" applyFill="0" applyBorder="0" applyAlignment="0" applyProtection="0"/>
    <xf numFmtId="0" fontId="1" fillId="0" borderId="0"/>
    <xf numFmtId="0" fontId="15" fillId="0" borderId="0"/>
    <xf numFmtId="0" fontId="14" fillId="0" borderId="0"/>
    <xf numFmtId="0" fontId="1" fillId="0" borderId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6">
    <xf numFmtId="0" fontId="0" fillId="0" borderId="0" xfId="0"/>
    <xf numFmtId="2" fontId="4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/>
    <xf numFmtId="2" fontId="6" fillId="0" borderId="1" xfId="0" applyNumberFormat="1" applyFont="1" applyFill="1" applyBorder="1"/>
    <xf numFmtId="2" fontId="6" fillId="0" borderId="0" xfId="0" applyNumberFormat="1" applyFont="1" applyFill="1" applyBorder="1"/>
    <xf numFmtId="0" fontId="9" fillId="2" borderId="1" xfId="0" applyFont="1" applyFill="1" applyBorder="1"/>
    <xf numFmtId="1" fontId="4" fillId="0" borderId="0" xfId="0" applyNumberFormat="1" applyFont="1" applyFill="1" applyBorder="1" applyAlignment="1">
      <alignment vertical="center" wrapText="1"/>
    </xf>
    <xf numFmtId="2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0" fillId="0" borderId="0" xfId="0" applyBorder="1"/>
    <xf numFmtId="2" fontId="6" fillId="0" borderId="0" xfId="0" applyNumberFormat="1" applyFont="1" applyFill="1" applyBorder="1" applyAlignment="1"/>
    <xf numFmtId="1" fontId="6" fillId="0" borderId="0" xfId="0" applyNumberFormat="1" applyFont="1" applyFill="1" applyBorder="1"/>
    <xf numFmtId="2" fontId="7" fillId="0" borderId="0" xfId="0" applyNumberFormat="1" applyFont="1" applyFill="1" applyBorder="1" applyAlignment="1">
      <alignment horizontal="center"/>
    </xf>
    <xf numFmtId="2" fontId="8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wrapText="1"/>
    </xf>
    <xf numFmtId="49" fontId="7" fillId="0" borderId="0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wrapText="1"/>
    </xf>
    <xf numFmtId="49" fontId="7" fillId="0" borderId="0" xfId="0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wrapText="1"/>
    </xf>
    <xf numFmtId="49" fontId="7" fillId="0" borderId="0" xfId="1" applyNumberFormat="1" applyFont="1" applyFill="1" applyBorder="1" applyAlignment="1">
      <alignment horizontal="center" vertical="center"/>
    </xf>
    <xf numFmtId="49" fontId="6" fillId="0" borderId="0" xfId="1" applyNumberFormat="1" applyFont="1" applyFill="1" applyBorder="1" applyAlignment="1">
      <alignment wrapText="1"/>
    </xf>
    <xf numFmtId="49" fontId="7" fillId="0" borderId="0" xfId="1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/>
    <xf numFmtId="0" fontId="10" fillId="2" borderId="0" xfId="0" applyFont="1" applyFill="1" applyBorder="1"/>
    <xf numFmtId="0" fontId="11" fillId="0" borderId="0" xfId="1" applyFont="1" applyFill="1" applyBorder="1" applyAlignment="1">
      <alignment wrapText="1"/>
    </xf>
    <xf numFmtId="49" fontId="12" fillId="0" borderId="0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wrapText="1"/>
    </xf>
    <xf numFmtId="49" fontId="10" fillId="0" borderId="0" xfId="0" applyNumberFormat="1" applyFont="1" applyFill="1" applyBorder="1" applyAlignment="1">
      <alignment wrapText="1"/>
    </xf>
    <xf numFmtId="49" fontId="13" fillId="0" borderId="0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/>
    <xf numFmtId="49" fontId="12" fillId="2" borderId="0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 vertical="center"/>
    </xf>
    <xf numFmtId="2" fontId="13" fillId="2" borderId="1" xfId="0" applyNumberFormat="1" applyFont="1" applyFill="1" applyBorder="1" applyAlignment="1">
      <alignment horizontal="center" vertical="center"/>
    </xf>
    <xf numFmtId="2" fontId="16" fillId="0" borderId="1" xfId="0" applyNumberFormat="1" applyFont="1" applyFill="1" applyBorder="1" applyAlignment="1">
      <alignment horizontal="center"/>
    </xf>
    <xf numFmtId="0" fontId="17" fillId="0" borderId="0" xfId="0" applyFont="1"/>
    <xf numFmtId="0" fontId="2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</cellXfs>
  <cellStyles count="10"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Обычный 4" xfId="6"/>
    <cellStyle name="Обычный_формы ТФОМС на 2011 год" xfId="1"/>
    <cellStyle name="Финансовый 2" xfId="7"/>
    <cellStyle name="Финансовый 2 2" xfId="8"/>
    <cellStyle name="Финансовый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1"/>
  <sheetViews>
    <sheetView tabSelected="1" view="pageBreakPreview" zoomScaleNormal="100" zoomScaleSheetLayoutView="100" workbookViewId="0">
      <selection activeCell="C24" sqref="C24"/>
    </sheetView>
  </sheetViews>
  <sheetFormatPr defaultRowHeight="15" x14ac:dyDescent="0.25"/>
  <cols>
    <col min="1" max="1" width="32.7109375" customWidth="1"/>
    <col min="5" max="5" width="32.7109375" customWidth="1"/>
  </cols>
  <sheetData>
    <row r="1" spans="1:7" ht="15" customHeight="1" x14ac:dyDescent="0.25">
      <c r="A1" s="38" t="s">
        <v>94</v>
      </c>
      <c r="B1" s="38"/>
      <c r="C1" s="38"/>
      <c r="D1" s="38"/>
      <c r="E1" s="38"/>
      <c r="F1" s="38"/>
      <c r="G1" s="38"/>
    </row>
    <row r="2" spans="1:7" ht="15" customHeight="1" x14ac:dyDescent="0.25">
      <c r="A2" s="38"/>
      <c r="B2" s="38"/>
      <c r="C2" s="38"/>
      <c r="D2" s="38"/>
      <c r="E2" s="38"/>
      <c r="F2" s="38"/>
      <c r="G2" s="38"/>
    </row>
    <row r="3" spans="1:7" ht="15" customHeight="1" x14ac:dyDescent="0.25">
      <c r="A3" s="38"/>
      <c r="B3" s="38"/>
      <c r="C3" s="38"/>
      <c r="D3" s="38"/>
      <c r="E3" s="38"/>
      <c r="F3" s="38"/>
      <c r="G3" s="38"/>
    </row>
    <row r="4" spans="1:7" x14ac:dyDescent="0.25">
      <c r="A4" s="37">
        <f>1.05013405</f>
        <v>1.05013405</v>
      </c>
    </row>
    <row r="7" spans="1:7" ht="15" customHeight="1" x14ac:dyDescent="0.25">
      <c r="A7" s="39" t="s">
        <v>93</v>
      </c>
      <c r="B7" s="39"/>
      <c r="C7" s="39"/>
      <c r="D7" s="39"/>
      <c r="E7" s="39"/>
      <c r="F7" s="39"/>
      <c r="G7" s="39"/>
    </row>
    <row r="8" spans="1:7" x14ac:dyDescent="0.25">
      <c r="A8" s="39"/>
      <c r="B8" s="39"/>
      <c r="C8" s="39"/>
      <c r="D8" s="39"/>
      <c r="E8" s="39"/>
      <c r="F8" s="39"/>
      <c r="G8" s="39"/>
    </row>
    <row r="9" spans="1:7" x14ac:dyDescent="0.25">
      <c r="A9" s="39"/>
      <c r="B9" s="39"/>
      <c r="C9" s="39"/>
      <c r="D9" s="39"/>
      <c r="E9" s="39"/>
      <c r="F9" s="39"/>
      <c r="G9" s="39"/>
    </row>
    <row r="10" spans="1:7" x14ac:dyDescent="0.25">
      <c r="A10" s="32"/>
      <c r="B10" s="32"/>
      <c r="C10" s="32"/>
      <c r="D10" s="32"/>
      <c r="E10" s="32"/>
      <c r="F10" s="32"/>
      <c r="G10" s="32"/>
    </row>
    <row r="12" spans="1:7" x14ac:dyDescent="0.25">
      <c r="A12" s="43" t="s">
        <v>0</v>
      </c>
      <c r="B12" s="45" t="s">
        <v>1</v>
      </c>
      <c r="C12" s="45" t="s">
        <v>2</v>
      </c>
      <c r="D12" s="1"/>
      <c r="E12" s="43" t="s">
        <v>0</v>
      </c>
      <c r="F12" s="45" t="s">
        <v>1</v>
      </c>
      <c r="G12" s="45" t="s">
        <v>2</v>
      </c>
    </row>
    <row r="13" spans="1:7" x14ac:dyDescent="0.25">
      <c r="A13" s="44"/>
      <c r="B13" s="44"/>
      <c r="C13" s="44"/>
      <c r="D13" s="2"/>
      <c r="E13" s="44"/>
      <c r="F13" s="44"/>
      <c r="G13" s="44"/>
    </row>
    <row r="14" spans="1:7" x14ac:dyDescent="0.25">
      <c r="A14" s="3" t="s">
        <v>3</v>
      </c>
      <c r="B14" s="33">
        <v>3</v>
      </c>
      <c r="C14" s="4">
        <f>0*1.05013405</f>
        <v>0</v>
      </c>
      <c r="D14" s="5"/>
      <c r="E14" s="3" t="s">
        <v>4</v>
      </c>
      <c r="F14" s="33">
        <v>14.02</v>
      </c>
      <c r="G14" s="4">
        <f>520.772205193697*A4</f>
        <v>546.88062496748807</v>
      </c>
    </row>
    <row r="15" spans="1:7" x14ac:dyDescent="0.25">
      <c r="A15" s="3" t="s">
        <v>5</v>
      </c>
      <c r="B15" s="33">
        <v>3.07</v>
      </c>
      <c r="C15" s="4">
        <f>20.820706932964*A4</f>
        <v>21.864533295376564</v>
      </c>
      <c r="D15" s="5"/>
      <c r="E15" s="3" t="s">
        <v>6</v>
      </c>
      <c r="F15" s="33">
        <v>14.03</v>
      </c>
      <c r="G15" s="4">
        <f>867.936706531522*A4</f>
        <v>911.44988877360868</v>
      </c>
    </row>
    <row r="16" spans="1:7" x14ac:dyDescent="0.25">
      <c r="A16" s="3" t="s">
        <v>7</v>
      </c>
      <c r="B16" s="33">
        <v>3.08</v>
      </c>
      <c r="C16" s="4">
        <f>33.3097373344812*A4</f>
        <v>34.979689371494949</v>
      </c>
      <c r="D16" s="5"/>
      <c r="E16" s="3" t="s">
        <v>8</v>
      </c>
      <c r="F16" s="33">
        <v>14.04</v>
      </c>
      <c r="G16" s="4">
        <f>607.56757272598*A4</f>
        <v>638.02739579540287</v>
      </c>
    </row>
    <row r="17" spans="1:7" x14ac:dyDescent="0.25">
      <c r="A17" s="3" t="s">
        <v>9</v>
      </c>
      <c r="B17" s="33">
        <v>10</v>
      </c>
      <c r="C17" s="4">
        <v>0</v>
      </c>
      <c r="D17" s="5"/>
      <c r="E17" s="3" t="s">
        <v>10</v>
      </c>
      <c r="F17" s="33">
        <v>14.05</v>
      </c>
      <c r="G17" s="4">
        <f>781.158307790546*A4</f>
        <v>820.32093745123268</v>
      </c>
    </row>
    <row r="18" spans="1:7" x14ac:dyDescent="0.25">
      <c r="A18" s="3" t="s">
        <v>11</v>
      </c>
      <c r="B18" s="33">
        <v>10.01</v>
      </c>
      <c r="C18" s="4">
        <f>115.998657370613*A4</f>
        <v>121.81413985916419</v>
      </c>
      <c r="D18" s="5"/>
      <c r="E18" s="3" t="s">
        <v>12</v>
      </c>
      <c r="F18" s="33">
        <v>14.06</v>
      </c>
      <c r="G18" s="4">
        <f>1301.91354419294*A4</f>
        <v>1367.1837429131861</v>
      </c>
    </row>
    <row r="19" spans="1:7" x14ac:dyDescent="0.25">
      <c r="A19" s="3" t="s">
        <v>13</v>
      </c>
      <c r="B19" s="33">
        <v>10.02</v>
      </c>
      <c r="C19" s="4">
        <f>115.998657370613*A4</f>
        <v>121.81413985916419</v>
      </c>
      <c r="D19" s="5"/>
      <c r="E19" s="3" t="s">
        <v>14</v>
      </c>
      <c r="F19" s="33">
        <v>14.07</v>
      </c>
      <c r="G19" s="4">
        <f>694.345971466956*A4</f>
        <v>729.15634711777898</v>
      </c>
    </row>
    <row r="20" spans="1:7" x14ac:dyDescent="0.25">
      <c r="A20" s="3" t="s">
        <v>15</v>
      </c>
      <c r="B20" s="33">
        <v>10.029999999999999</v>
      </c>
      <c r="C20" s="4">
        <f>99.5049922207833*A4</f>
        <v>104.49358047602966</v>
      </c>
      <c r="D20" s="5"/>
      <c r="E20" s="3" t="s">
        <v>16</v>
      </c>
      <c r="F20" s="33">
        <v>14.08</v>
      </c>
      <c r="G20" s="4">
        <f>1041.51047280478*A4</f>
        <v>1093.7256109238986</v>
      </c>
    </row>
    <row r="21" spans="1:7" x14ac:dyDescent="0.25">
      <c r="A21" s="3" t="s">
        <v>17</v>
      </c>
      <c r="B21" s="33">
        <v>10.039999999999999</v>
      </c>
      <c r="C21" s="4">
        <f>194.83566178019*A4</f>
        <v>204.60356258966115</v>
      </c>
      <c r="D21" s="5"/>
      <c r="E21" s="3" t="s">
        <v>18</v>
      </c>
      <c r="F21" s="33">
        <v>14.11</v>
      </c>
      <c r="G21" s="4">
        <f>621.057761814575*A4</f>
        <v>652.193902698275</v>
      </c>
    </row>
    <row r="22" spans="1:7" x14ac:dyDescent="0.25">
      <c r="A22" s="3" t="s">
        <v>19</v>
      </c>
      <c r="B22" s="33">
        <v>10.050000000000001</v>
      </c>
      <c r="C22" s="4">
        <f>157.640071236541*A4</f>
        <v>165.54320644991731</v>
      </c>
      <c r="D22" s="5"/>
      <c r="E22" s="3" t="s">
        <v>20</v>
      </c>
      <c r="F22" s="33">
        <v>14.18</v>
      </c>
      <c r="G22" s="4">
        <f>520.772205193697*A4</f>
        <v>546.88062496748807</v>
      </c>
    </row>
    <row r="23" spans="1:7" x14ac:dyDescent="0.25">
      <c r="A23" s="3" t="s">
        <v>21</v>
      </c>
      <c r="B23" s="33">
        <v>10.06</v>
      </c>
      <c r="C23" s="4">
        <f>111.9940226223*A4</f>
        <v>117.60873655214752</v>
      </c>
      <c r="D23" s="5"/>
      <c r="E23" s="3" t="s">
        <v>22</v>
      </c>
      <c r="F23" s="33" t="s">
        <v>23</v>
      </c>
      <c r="G23" s="4">
        <v>0</v>
      </c>
    </row>
    <row r="24" spans="1:7" x14ac:dyDescent="0.25">
      <c r="A24" s="3" t="s">
        <v>24</v>
      </c>
      <c r="B24" s="33">
        <v>10.07</v>
      </c>
      <c r="C24" s="4">
        <f>132.746854390039*A4</f>
        <v>139.40199182537194</v>
      </c>
      <c r="D24" s="5"/>
      <c r="E24" s="3" t="s">
        <v>25</v>
      </c>
      <c r="F24" s="33">
        <v>15.15</v>
      </c>
      <c r="G24" s="4">
        <f>97.2651117683373*A4</f>
        <v>102.14140574498673</v>
      </c>
    </row>
    <row r="25" spans="1:7" x14ac:dyDescent="0.25">
      <c r="A25" s="3" t="s">
        <v>26</v>
      </c>
      <c r="B25" s="33">
        <v>10.08</v>
      </c>
      <c r="C25" s="4">
        <f>203.184307102943*A4</f>
        <v>213.3707593144573</v>
      </c>
      <c r="D25" s="5"/>
      <c r="E25" s="3" t="s">
        <v>27</v>
      </c>
      <c r="F25" s="33">
        <v>16</v>
      </c>
      <c r="G25" s="4">
        <v>0</v>
      </c>
    </row>
    <row r="26" spans="1:7" x14ac:dyDescent="0.25">
      <c r="A26" s="3" t="s">
        <v>28</v>
      </c>
      <c r="B26" s="33">
        <v>10.09</v>
      </c>
      <c r="C26" s="4">
        <f>57.9993286853065*A4</f>
        <v>60.907069929582093</v>
      </c>
      <c r="D26" s="5"/>
      <c r="E26" s="3" t="s">
        <v>29</v>
      </c>
      <c r="F26" s="33">
        <v>16.010000000000002</v>
      </c>
      <c r="G26" s="4">
        <f>330.942336848898*A4</f>
        <v>347.53381651159748</v>
      </c>
    </row>
    <row r="27" spans="1:7" x14ac:dyDescent="0.25">
      <c r="A27" s="3" t="s">
        <v>30</v>
      </c>
      <c r="B27" s="33">
        <v>10.1</v>
      </c>
      <c r="C27" s="4">
        <f>157.843696732218*A4</f>
        <v>165.75704051637587</v>
      </c>
      <c r="D27" s="5"/>
      <c r="E27" s="3" t="s">
        <v>31</v>
      </c>
      <c r="F27" s="33">
        <v>16.13</v>
      </c>
      <c r="G27" s="4">
        <f>165.445715237489*A4</f>
        <v>173.74017899749103</v>
      </c>
    </row>
    <row r="28" spans="1:7" x14ac:dyDescent="0.25">
      <c r="A28" s="3" t="s">
        <v>32</v>
      </c>
      <c r="B28" s="33">
        <v>10.11</v>
      </c>
      <c r="C28" s="4">
        <f>203.184307102943*A4</f>
        <v>213.3707593144573</v>
      </c>
      <c r="D28" s="5"/>
      <c r="E28" s="3" t="s">
        <v>33</v>
      </c>
      <c r="F28" s="33">
        <v>16.14</v>
      </c>
      <c r="G28" s="4">
        <f>182.007255552545*A4</f>
        <v>191.13201640277907</v>
      </c>
    </row>
    <row r="29" spans="1:7" x14ac:dyDescent="0.25">
      <c r="A29" s="3" t="s">
        <v>34</v>
      </c>
      <c r="B29" s="33">
        <v>13</v>
      </c>
      <c r="C29" s="4">
        <v>0</v>
      </c>
      <c r="D29" s="5"/>
      <c r="E29" s="3" t="s">
        <v>35</v>
      </c>
      <c r="F29" s="33">
        <v>16.149999999999999</v>
      </c>
      <c r="G29" s="4">
        <f>165.445715237489*A4</f>
        <v>173.74017899749103</v>
      </c>
    </row>
    <row r="30" spans="1:7" x14ac:dyDescent="0.25">
      <c r="A30" s="3" t="s">
        <v>36</v>
      </c>
      <c r="B30" s="33">
        <v>13.01</v>
      </c>
      <c r="C30" s="4">
        <f>160.677484880388*A4</f>
        <v>168.73289794125563</v>
      </c>
      <c r="D30" s="5"/>
      <c r="E30" s="3" t="s">
        <v>37</v>
      </c>
      <c r="F30" s="33">
        <v>16.16</v>
      </c>
      <c r="G30" s="4">
        <f>182.007255552545*A4</f>
        <v>191.13201640277907</v>
      </c>
    </row>
    <row r="31" spans="1:7" x14ac:dyDescent="0.25">
      <c r="A31" s="3" t="s">
        <v>38</v>
      </c>
      <c r="B31" s="33">
        <v>13.02</v>
      </c>
      <c r="C31" s="4">
        <f>227.517553836334*A4</f>
        <v>238.92393025624247</v>
      </c>
      <c r="D31" s="5"/>
      <c r="E31" s="3" t="s">
        <v>39</v>
      </c>
      <c r="F31" s="33">
        <v>16.170000000000002</v>
      </c>
      <c r="G31" s="4">
        <f>124.109739615077*A4</f>
        <v>130.33186350642626</v>
      </c>
    </row>
    <row r="32" spans="1:7" x14ac:dyDescent="0.25">
      <c r="A32" s="3" t="s">
        <v>40</v>
      </c>
      <c r="B32" s="33">
        <v>13.05</v>
      </c>
      <c r="C32" s="4">
        <f>278.440896546868*A4</f>
        <v>292.40026637639352</v>
      </c>
      <c r="D32" s="5"/>
      <c r="E32" s="3" t="s">
        <v>41</v>
      </c>
      <c r="F32" s="36">
        <v>16.22</v>
      </c>
      <c r="G32" s="4">
        <f>165.441992152378*A4</f>
        <v>173.73626925904492</v>
      </c>
    </row>
    <row r="33" spans="1:7" x14ac:dyDescent="0.25">
      <c r="A33" s="3" t="s">
        <v>42</v>
      </c>
      <c r="B33" s="34">
        <v>13.08</v>
      </c>
      <c r="C33" s="4">
        <f>133.643904937884*A4</f>
        <v>140.34401515023512</v>
      </c>
      <c r="D33" s="5"/>
      <c r="E33" s="3" t="s">
        <v>43</v>
      </c>
      <c r="F33" s="36">
        <v>16.23</v>
      </c>
      <c r="G33" s="4">
        <f>124.101308475708*A4</f>
        <v>130.32300967989457</v>
      </c>
    </row>
    <row r="34" spans="1:7" x14ac:dyDescent="0.25">
      <c r="A34" s="3" t="s">
        <v>44</v>
      </c>
      <c r="B34" s="34">
        <v>13.1</v>
      </c>
      <c r="C34" s="4">
        <f>254.559064096487*A4</f>
        <v>267.32114094385349</v>
      </c>
      <c r="D34" s="5"/>
      <c r="E34" s="3" t="s">
        <v>45</v>
      </c>
      <c r="F34" s="36">
        <v>16.239999999999998</v>
      </c>
      <c r="G34" s="4">
        <f>248.202616951417*A4</f>
        <v>260.64601935979022</v>
      </c>
    </row>
    <row r="35" spans="1:7" x14ac:dyDescent="0.25">
      <c r="A35" s="6" t="s">
        <v>46</v>
      </c>
      <c r="B35" s="35">
        <v>13.11</v>
      </c>
      <c r="C35" s="4">
        <f>133.643904937884*A4</f>
        <v>140.34401515023512</v>
      </c>
      <c r="D35" s="5"/>
      <c r="E35" s="3" t="s">
        <v>47</v>
      </c>
      <c r="F35" s="36">
        <v>16.25</v>
      </c>
      <c r="G35" s="4">
        <f>165.441992152378*A4</f>
        <v>173.73626925904492</v>
      </c>
    </row>
    <row r="36" spans="1:7" x14ac:dyDescent="0.25">
      <c r="A36" s="6" t="s">
        <v>48</v>
      </c>
      <c r="B36" s="35">
        <v>13.12</v>
      </c>
      <c r="C36" s="4">
        <f>267.287809875769*A4</f>
        <v>280.68803030047133</v>
      </c>
      <c r="D36" s="5"/>
      <c r="E36" s="3" t="s">
        <v>49</v>
      </c>
      <c r="F36" s="36">
        <v>19</v>
      </c>
      <c r="G36" s="4">
        <v>0</v>
      </c>
    </row>
    <row r="37" spans="1:7" x14ac:dyDescent="0.25">
      <c r="A37" s="6" t="s">
        <v>50</v>
      </c>
      <c r="B37" s="35">
        <v>13.14</v>
      </c>
      <c r="C37" s="4">
        <f>200.489634640536*A4</f>
        <v>210.54099200808636</v>
      </c>
      <c r="D37" s="5"/>
      <c r="E37" s="3" t="s">
        <v>51</v>
      </c>
      <c r="F37" s="36">
        <v>19.010000000000002</v>
      </c>
      <c r="G37" s="4">
        <f>64.3253429294194*A4</f>
        <v>67.550232888110074</v>
      </c>
    </row>
    <row r="38" spans="1:7" x14ac:dyDescent="0.25">
      <c r="A38" s="6" t="s">
        <v>52</v>
      </c>
      <c r="B38" s="35">
        <v>13.15</v>
      </c>
      <c r="C38" s="4">
        <f>133.643904937884*A4</f>
        <v>140.34401515023512</v>
      </c>
      <c r="D38" s="5"/>
      <c r="E38" s="3" t="s">
        <v>53</v>
      </c>
      <c r="F38" s="36">
        <v>19.02</v>
      </c>
      <c r="G38" s="4">
        <f>79.1623367642978*A4</f>
        <v>83.131065313755954</v>
      </c>
    </row>
    <row r="39" spans="1:7" x14ac:dyDescent="0.25">
      <c r="A39" s="6" t="s">
        <v>54</v>
      </c>
      <c r="B39" s="35">
        <v>13.24</v>
      </c>
      <c r="C39" s="4">
        <f>480.458635828167*A4</f>
        <v>504.54597309970814</v>
      </c>
      <c r="D39" s="5"/>
      <c r="E39" s="3" t="s">
        <v>55</v>
      </c>
      <c r="F39" s="36">
        <v>19.03</v>
      </c>
      <c r="G39" s="4">
        <f>74.2008206635318*A4</f>
        <v>77.920808316718336</v>
      </c>
    </row>
    <row r="40" spans="1:7" x14ac:dyDescent="0.25">
      <c r="A40" s="6" t="s">
        <v>56</v>
      </c>
      <c r="B40" s="35">
        <v>13.25</v>
      </c>
      <c r="C40" s="4">
        <f>133.643904937884*A4</f>
        <v>140.34401515023512</v>
      </c>
      <c r="D40" s="5"/>
      <c r="E40" s="3" t="s">
        <v>57</v>
      </c>
      <c r="F40" s="36">
        <v>19.04</v>
      </c>
      <c r="G40" s="4">
        <f>79.1623367642978*A4</f>
        <v>83.131065313755954</v>
      </c>
    </row>
    <row r="41" spans="1:7" x14ac:dyDescent="0.25">
      <c r="A41" s="6" t="s">
        <v>58</v>
      </c>
      <c r="B41" s="35">
        <v>13.26</v>
      </c>
      <c r="C41" s="4">
        <f>133.643904937884*A4</f>
        <v>140.34401515023512</v>
      </c>
      <c r="D41" s="5"/>
      <c r="E41" s="3" t="s">
        <v>59</v>
      </c>
      <c r="F41" s="36">
        <v>19.079999999999998</v>
      </c>
      <c r="G41" s="4">
        <f>49.488349094541*A4</f>
        <v>51.969400462464172</v>
      </c>
    </row>
    <row r="42" spans="1:7" x14ac:dyDescent="0.25">
      <c r="A42" s="6" t="s">
        <v>60</v>
      </c>
      <c r="B42" s="35">
        <v>13.34</v>
      </c>
      <c r="C42" s="4">
        <f>668.203673200282*A4</f>
        <v>701.7034295626886</v>
      </c>
      <c r="D42" s="5"/>
      <c r="E42" s="3" t="s">
        <v>61</v>
      </c>
      <c r="F42" s="36">
        <v>19.13</v>
      </c>
      <c r="G42" s="4">
        <f>74.2008206635318*A4</f>
        <v>77.920808316718336</v>
      </c>
    </row>
    <row r="43" spans="1:7" x14ac:dyDescent="0.25">
      <c r="A43" s="6" t="s">
        <v>62</v>
      </c>
      <c r="B43" s="35">
        <v>13.37</v>
      </c>
      <c r="C43" s="4">
        <f>509.102276703835*A4</f>
        <v>534.62563569921895</v>
      </c>
      <c r="D43" s="5"/>
      <c r="E43" s="3" t="s">
        <v>63</v>
      </c>
      <c r="F43" s="36">
        <v>19.14</v>
      </c>
      <c r="G43" s="4">
        <f>178.693837073274*A4</f>
        <v>187.6524828357974</v>
      </c>
    </row>
    <row r="44" spans="1:7" x14ac:dyDescent="0.25">
      <c r="A44" s="6" t="s">
        <v>64</v>
      </c>
      <c r="B44" s="35">
        <v>13.4</v>
      </c>
      <c r="C44" s="4">
        <f>228.562621907171*A4</f>
        <v>240.02139182199622</v>
      </c>
      <c r="D44" s="5"/>
      <c r="E44" s="3" t="s">
        <v>65</v>
      </c>
      <c r="F44" s="36">
        <v>19.170000000000002</v>
      </c>
      <c r="G44" s="4">
        <f>12.490973442184*A4</f>
        <v>13.117196529283126</v>
      </c>
    </row>
    <row r="45" spans="1:7" x14ac:dyDescent="0.25">
      <c r="A45" s="6" t="s">
        <v>66</v>
      </c>
      <c r="B45" s="35">
        <v>13.45</v>
      </c>
      <c r="C45" s="4">
        <f>200.489634640536*A4</f>
        <v>210.54099200808636</v>
      </c>
      <c r="D45" s="5"/>
      <c r="E45" s="3" t="s">
        <v>67</v>
      </c>
      <c r="F45" s="36">
        <v>27.01</v>
      </c>
      <c r="G45" s="4">
        <f>167.360022338297*A4</f>
        <v>175.75045806620631</v>
      </c>
    </row>
    <row r="46" spans="1:7" x14ac:dyDescent="0.25">
      <c r="A46" s="6" t="s">
        <v>68</v>
      </c>
      <c r="B46" s="35">
        <v>13.5</v>
      </c>
      <c r="C46" s="4">
        <f>400.900011835374*A4</f>
        <v>420.99875307372929</v>
      </c>
      <c r="D46" s="5"/>
      <c r="E46" s="3" t="s">
        <v>69</v>
      </c>
      <c r="F46" s="36">
        <v>27.02</v>
      </c>
      <c r="G46" s="4">
        <f>167.360022338297*A4</f>
        <v>175.75045806620631</v>
      </c>
    </row>
    <row r="47" spans="1:7" x14ac:dyDescent="0.25">
      <c r="A47" s="6" t="s">
        <v>70</v>
      </c>
      <c r="B47" s="35">
        <v>13.51</v>
      </c>
      <c r="C47" s="4">
        <f>321.38894231*A4</f>
        <v>337.50147161321667</v>
      </c>
      <c r="D47" s="5"/>
      <c r="E47" s="3" t="s">
        <v>71</v>
      </c>
      <c r="F47" s="36">
        <v>27.03</v>
      </c>
      <c r="G47" s="4">
        <v>0</v>
      </c>
    </row>
    <row r="48" spans="1:7" x14ac:dyDescent="0.25">
      <c r="A48" s="6" t="s">
        <v>72</v>
      </c>
      <c r="B48" s="35">
        <v>13.52</v>
      </c>
      <c r="C48" s="4">
        <f>321.38894231*A4</f>
        <v>337.50147161321667</v>
      </c>
      <c r="D48" s="5"/>
      <c r="E48" s="3" t="s">
        <v>73</v>
      </c>
      <c r="F48" s="36">
        <v>27.04</v>
      </c>
      <c r="G48" s="4">
        <f>334.720044676594*A4</f>
        <v>351.50091613241261</v>
      </c>
    </row>
    <row r="49" spans="1:8" x14ac:dyDescent="0.25">
      <c r="A49" s="6" t="s">
        <v>74</v>
      </c>
      <c r="B49" s="35">
        <v>13.53</v>
      </c>
      <c r="C49" s="4">
        <f>267.287809875769*A4</f>
        <v>280.68803030047133</v>
      </c>
      <c r="D49" s="5"/>
      <c r="E49" s="3" t="s">
        <v>75</v>
      </c>
      <c r="F49" s="36">
        <v>27.05</v>
      </c>
      <c r="G49" s="4">
        <f>334.720044676594*A4</f>
        <v>351.50091613241261</v>
      </c>
    </row>
    <row r="50" spans="1:8" x14ac:dyDescent="0.25">
      <c r="A50" s="6" t="s">
        <v>76</v>
      </c>
      <c r="B50" s="35">
        <v>13.54</v>
      </c>
      <c r="C50" s="4">
        <f>200.489634640536*A4</f>
        <v>210.54099200808636</v>
      </c>
      <c r="D50" s="5"/>
      <c r="E50" s="3" t="s">
        <v>77</v>
      </c>
      <c r="F50" s="36">
        <v>27.06</v>
      </c>
      <c r="G50" s="4">
        <f>251.040033507446*A4</f>
        <v>263.62568709930997</v>
      </c>
    </row>
    <row r="51" spans="1:8" x14ac:dyDescent="0.25">
      <c r="A51" s="6" t="s">
        <v>78</v>
      </c>
      <c r="B51" s="35">
        <v>13.57</v>
      </c>
      <c r="C51" s="4">
        <f>187.745037372115*A4</f>
        <v>197.15745646298049</v>
      </c>
      <c r="D51" s="5"/>
      <c r="E51" s="3" t="s">
        <v>79</v>
      </c>
      <c r="F51" s="36">
        <v>27.07</v>
      </c>
      <c r="G51" s="4">
        <f>251.040033507446*A4</f>
        <v>263.62568709930997</v>
      </c>
    </row>
    <row r="52" spans="1:8" x14ac:dyDescent="0.25">
      <c r="A52" s="6" t="s">
        <v>80</v>
      </c>
      <c r="B52" s="35">
        <v>13.59</v>
      </c>
      <c r="C52" s="4">
        <f>455.032847247884*A4</f>
        <v>477.84548676345179</v>
      </c>
      <c r="D52" s="5"/>
      <c r="E52" s="3" t="s">
        <v>81</v>
      </c>
      <c r="F52" s="36">
        <v>27.08</v>
      </c>
      <c r="G52" s="4">
        <f>125.496239520013*A4</f>
        <v>131.78787426692131</v>
      </c>
    </row>
    <row r="53" spans="1:8" x14ac:dyDescent="0.25">
      <c r="A53" s="6" t="s">
        <v>82</v>
      </c>
      <c r="B53" s="35">
        <v>13.64</v>
      </c>
      <c r="C53" s="4">
        <f>267.287809875769*A4</f>
        <v>280.68803030047133</v>
      </c>
      <c r="D53" s="5"/>
      <c r="E53" s="3" t="s">
        <v>83</v>
      </c>
      <c r="F53" s="36">
        <v>27.09</v>
      </c>
      <c r="G53" s="4">
        <f>376.536273027459*A4</f>
        <v>395.41356136623131</v>
      </c>
    </row>
    <row r="54" spans="1:8" x14ac:dyDescent="0.25">
      <c r="A54" s="6" t="s">
        <v>84</v>
      </c>
      <c r="B54" s="35">
        <v>13.67</v>
      </c>
      <c r="C54" s="4">
        <f>281.601704569033*A4</f>
        <v>295.71953850598214</v>
      </c>
      <c r="D54" s="5"/>
      <c r="E54" s="3" t="s">
        <v>85</v>
      </c>
      <c r="F54" s="36">
        <v>27.1</v>
      </c>
      <c r="G54" s="4">
        <f>20.0679852510214*A4</f>
        <v>21.074074626995372</v>
      </c>
    </row>
    <row r="55" spans="1:8" x14ac:dyDescent="0.25">
      <c r="A55" s="6" t="s">
        <v>86</v>
      </c>
      <c r="B55" s="35">
        <v>13.68</v>
      </c>
      <c r="C55" s="4">
        <f>278.431406741067*A4</f>
        <v>292.39030080819401</v>
      </c>
      <c r="D55" s="5"/>
      <c r="E55" s="3" t="s">
        <v>87</v>
      </c>
      <c r="F55" s="36">
        <v>27.11</v>
      </c>
      <c r="G55" s="4">
        <v>0</v>
      </c>
    </row>
    <row r="56" spans="1:8" x14ac:dyDescent="0.25">
      <c r="A56" s="6" t="s">
        <v>88</v>
      </c>
      <c r="B56" s="35">
        <v>13.69</v>
      </c>
      <c r="C56" s="4">
        <f>412.994698049062*A4</f>
        <v>433.69979489078855</v>
      </c>
      <c r="D56" s="5"/>
      <c r="E56" s="3" t="s">
        <v>89</v>
      </c>
      <c r="F56" s="36">
        <v>27.12</v>
      </c>
      <c r="G56" s="4">
        <f>167.360022338297*A4</f>
        <v>175.75045806620631</v>
      </c>
    </row>
    <row r="57" spans="1:8" x14ac:dyDescent="0.25">
      <c r="A57" s="3" t="s">
        <v>90</v>
      </c>
      <c r="B57" s="33">
        <v>14</v>
      </c>
      <c r="C57" s="4">
        <v>0</v>
      </c>
      <c r="D57" s="5"/>
      <c r="E57" s="3" t="s">
        <v>91</v>
      </c>
      <c r="F57" s="36">
        <v>27.13</v>
      </c>
      <c r="G57" s="4">
        <f>125.496239520013*A4</f>
        <v>131.78787426692131</v>
      </c>
    </row>
    <row r="58" spans="1:8" x14ac:dyDescent="0.25">
      <c r="A58" s="3" t="s">
        <v>92</v>
      </c>
      <c r="B58" s="33">
        <v>14.01</v>
      </c>
      <c r="C58" s="4">
        <f>477.366037031902*A4</f>
        <v>501.29832980076128</v>
      </c>
      <c r="D58" s="5"/>
    </row>
    <row r="59" spans="1:8" x14ac:dyDescent="0.25">
      <c r="A59" s="7"/>
      <c r="B59" s="8"/>
      <c r="C59" s="8"/>
      <c r="D59" s="1"/>
      <c r="E59" s="7"/>
      <c r="F59" s="8"/>
      <c r="G59" s="8"/>
    </row>
    <row r="60" spans="1:8" x14ac:dyDescent="0.25">
      <c r="A60" s="9"/>
      <c r="B60" s="9"/>
      <c r="C60" s="9"/>
      <c r="D60" s="2"/>
      <c r="E60" s="9"/>
      <c r="F60" s="9"/>
      <c r="G60" s="9"/>
    </row>
    <row r="61" spans="1:8" x14ac:dyDescent="0.25">
      <c r="A61" s="10"/>
      <c r="B61" s="10"/>
      <c r="C61" s="10"/>
      <c r="D61" s="11"/>
      <c r="E61" s="11"/>
      <c r="F61" s="11"/>
      <c r="G61" s="11"/>
      <c r="H61" s="11"/>
    </row>
    <row r="62" spans="1:8" x14ac:dyDescent="0.25">
      <c r="A62" s="10"/>
      <c r="B62" s="10"/>
      <c r="C62" s="10"/>
      <c r="D62" s="11"/>
      <c r="E62" s="11"/>
      <c r="F62" s="11"/>
      <c r="G62" s="11"/>
      <c r="H62" s="11"/>
    </row>
    <row r="63" spans="1:8" x14ac:dyDescent="0.25">
      <c r="A63" s="10"/>
      <c r="B63" s="10"/>
      <c r="C63" s="10"/>
      <c r="D63" s="11"/>
      <c r="E63" s="11"/>
      <c r="F63" s="11"/>
      <c r="G63" s="11"/>
      <c r="H63" s="11"/>
    </row>
    <row r="64" spans="1:8" x14ac:dyDescent="0.25">
      <c r="A64" s="12"/>
      <c r="B64" s="13"/>
      <c r="C64" s="5"/>
      <c r="D64" s="11"/>
      <c r="E64" s="11"/>
      <c r="F64" s="11"/>
      <c r="G64" s="11"/>
      <c r="H64" s="11"/>
    </row>
    <row r="65" spans="1:8" x14ac:dyDescent="0.25">
      <c r="A65" s="12"/>
      <c r="B65" s="13"/>
      <c r="C65" s="5"/>
      <c r="D65" s="11"/>
      <c r="E65" s="11"/>
      <c r="F65" s="11"/>
      <c r="G65" s="11"/>
      <c r="H65" s="11"/>
    </row>
    <row r="66" spans="1:8" x14ac:dyDescent="0.25">
      <c r="A66" s="10"/>
      <c r="B66" s="10"/>
      <c r="C66" s="10"/>
      <c r="D66" s="11"/>
      <c r="E66" s="11"/>
      <c r="F66" s="11"/>
      <c r="G66" s="11"/>
      <c r="H66" s="11"/>
    </row>
    <row r="67" spans="1:8" x14ac:dyDescent="0.25">
      <c r="A67" s="10"/>
      <c r="B67" s="10"/>
      <c r="C67" s="10"/>
      <c r="D67" s="11"/>
      <c r="E67" s="11"/>
      <c r="F67" s="11"/>
      <c r="G67" s="11"/>
      <c r="H67" s="11"/>
    </row>
    <row r="68" spans="1:8" x14ac:dyDescent="0.25">
      <c r="A68" s="10"/>
      <c r="B68" s="10"/>
      <c r="C68" s="10"/>
      <c r="D68" s="5"/>
      <c r="E68" s="12"/>
      <c r="F68" s="14"/>
      <c r="G68" s="5"/>
    </row>
    <row r="69" spans="1:8" x14ac:dyDescent="0.25">
      <c r="A69" s="10"/>
      <c r="B69" s="10"/>
      <c r="C69" s="10"/>
      <c r="D69" s="5"/>
      <c r="E69" s="10"/>
      <c r="F69" s="10"/>
      <c r="G69" s="10"/>
    </row>
    <row r="70" spans="1:8" x14ac:dyDescent="0.25">
      <c r="A70" s="10"/>
      <c r="B70" s="10"/>
      <c r="C70" s="10"/>
      <c r="D70" s="5"/>
      <c r="E70" s="10"/>
      <c r="F70" s="10"/>
      <c r="G70" s="10"/>
    </row>
    <row r="71" spans="1:8" x14ac:dyDescent="0.25">
      <c r="A71" s="10"/>
      <c r="B71" s="10"/>
      <c r="C71" s="10"/>
      <c r="D71" s="5"/>
      <c r="E71" s="10"/>
      <c r="F71" s="10"/>
      <c r="G71" s="10"/>
    </row>
    <row r="72" spans="1:8" x14ac:dyDescent="0.25">
      <c r="A72" s="10"/>
      <c r="B72" s="10"/>
      <c r="C72" s="10"/>
      <c r="D72" s="5"/>
      <c r="E72" s="10"/>
      <c r="F72" s="10"/>
      <c r="G72" s="10"/>
    </row>
    <row r="73" spans="1:8" x14ac:dyDescent="0.25">
      <c r="A73" s="10"/>
      <c r="B73" s="10"/>
      <c r="C73" s="10"/>
      <c r="D73" s="5"/>
      <c r="E73" s="10"/>
      <c r="F73" s="10"/>
      <c r="G73" s="10"/>
    </row>
    <row r="74" spans="1:8" x14ac:dyDescent="0.25">
      <c r="A74" s="10"/>
      <c r="B74" s="10"/>
      <c r="C74" s="10"/>
      <c r="D74" s="5"/>
      <c r="E74" s="10"/>
      <c r="F74" s="10"/>
      <c r="G74" s="10"/>
    </row>
    <row r="75" spans="1:8" x14ac:dyDescent="0.25">
      <c r="A75" s="10"/>
      <c r="B75" s="10"/>
      <c r="C75" s="10"/>
      <c r="D75" s="5"/>
      <c r="E75" s="10"/>
      <c r="F75" s="10"/>
      <c r="G75" s="10"/>
    </row>
    <row r="76" spans="1:8" x14ac:dyDescent="0.25">
      <c r="A76" s="10"/>
      <c r="B76" s="10"/>
      <c r="C76" s="10"/>
      <c r="D76" s="5"/>
      <c r="E76" s="10"/>
      <c r="F76" s="10"/>
      <c r="G76" s="10"/>
    </row>
    <row r="77" spans="1:8" x14ac:dyDescent="0.25">
      <c r="A77" s="10"/>
      <c r="B77" s="10"/>
      <c r="C77" s="10"/>
      <c r="D77" s="5"/>
      <c r="E77" s="10"/>
      <c r="F77" s="10"/>
      <c r="G77" s="10"/>
    </row>
    <row r="78" spans="1:8" x14ac:dyDescent="0.25">
      <c r="A78" s="10"/>
      <c r="B78" s="10"/>
      <c r="C78" s="10"/>
      <c r="D78" s="5"/>
      <c r="E78" s="10"/>
      <c r="F78" s="10"/>
      <c r="G78" s="10"/>
    </row>
    <row r="79" spans="1:8" x14ac:dyDescent="0.25">
      <c r="A79" s="10"/>
      <c r="B79" s="10"/>
      <c r="C79" s="10"/>
      <c r="D79" s="5"/>
      <c r="E79" s="10"/>
      <c r="F79" s="10"/>
      <c r="G79" s="10"/>
    </row>
    <row r="80" spans="1:8" x14ac:dyDescent="0.25">
      <c r="A80" s="10"/>
      <c r="B80" s="10"/>
      <c r="C80" s="10"/>
      <c r="D80" s="5"/>
      <c r="E80" s="12"/>
      <c r="F80" s="14"/>
      <c r="G80" s="5"/>
    </row>
    <row r="81" spans="1:7" x14ac:dyDescent="0.25">
      <c r="A81" s="10"/>
      <c r="B81" s="10"/>
      <c r="C81" s="10"/>
      <c r="D81" s="5"/>
      <c r="E81" s="12"/>
      <c r="F81" s="14"/>
      <c r="G81" s="5"/>
    </row>
    <row r="82" spans="1:7" x14ac:dyDescent="0.25">
      <c r="A82" s="12"/>
      <c r="B82" s="13"/>
      <c r="C82" s="5"/>
      <c r="D82" s="5"/>
      <c r="E82" s="10"/>
      <c r="F82" s="10"/>
      <c r="G82" s="10"/>
    </row>
    <row r="83" spans="1:7" x14ac:dyDescent="0.25">
      <c r="A83" s="12"/>
      <c r="B83" s="13"/>
      <c r="C83" s="5"/>
      <c r="D83" s="5"/>
      <c r="E83" s="10"/>
      <c r="F83" s="10"/>
      <c r="G83" s="10"/>
    </row>
    <row r="84" spans="1:7" x14ac:dyDescent="0.25">
      <c r="A84" s="12"/>
      <c r="B84" s="13"/>
      <c r="C84" s="5"/>
      <c r="D84" s="5"/>
      <c r="E84" s="10"/>
      <c r="F84" s="10"/>
      <c r="G84" s="10"/>
    </row>
    <row r="85" spans="1:7" x14ac:dyDescent="0.25">
      <c r="A85" s="12"/>
      <c r="B85" s="13"/>
      <c r="C85" s="5"/>
      <c r="D85" s="5"/>
      <c r="E85" s="10"/>
      <c r="F85" s="10"/>
      <c r="G85" s="10"/>
    </row>
    <row r="86" spans="1:7" x14ac:dyDescent="0.25">
      <c r="A86" s="12"/>
      <c r="B86" s="13"/>
      <c r="C86" s="5"/>
      <c r="D86" s="5"/>
      <c r="E86" s="12"/>
      <c r="F86" s="14"/>
      <c r="G86" s="5"/>
    </row>
    <row r="87" spans="1:7" x14ac:dyDescent="0.25">
      <c r="A87" s="12"/>
      <c r="B87" s="13"/>
      <c r="C87" s="5"/>
      <c r="D87" s="5"/>
      <c r="E87" s="12"/>
      <c r="F87" s="14"/>
      <c r="G87" s="5"/>
    </row>
    <row r="88" spans="1:7" x14ac:dyDescent="0.25">
      <c r="A88" s="12"/>
      <c r="B88" s="13"/>
      <c r="C88" s="5"/>
      <c r="D88" s="5"/>
      <c r="E88" s="12"/>
      <c r="F88" s="14"/>
      <c r="G88" s="5"/>
    </row>
    <row r="89" spans="1:7" x14ac:dyDescent="0.25">
      <c r="A89" s="12"/>
      <c r="B89" s="13"/>
      <c r="C89" s="5"/>
      <c r="D89" s="5"/>
      <c r="E89" s="10"/>
      <c r="F89" s="10"/>
      <c r="G89" s="10"/>
    </row>
    <row r="90" spans="1:7" x14ac:dyDescent="0.25">
      <c r="A90" s="12"/>
      <c r="B90" s="13"/>
      <c r="C90" s="5"/>
      <c r="D90" s="5"/>
      <c r="E90" s="10"/>
      <c r="F90" s="10"/>
      <c r="G90" s="10"/>
    </row>
    <row r="91" spans="1:7" x14ac:dyDescent="0.25">
      <c r="A91" s="10"/>
      <c r="B91" s="10"/>
      <c r="C91" s="10"/>
      <c r="D91" s="5"/>
      <c r="E91" s="10"/>
      <c r="F91" s="10"/>
      <c r="G91" s="10"/>
    </row>
    <row r="92" spans="1:7" x14ac:dyDescent="0.25">
      <c r="A92" s="10"/>
      <c r="B92" s="10"/>
      <c r="C92" s="10"/>
      <c r="D92" s="5"/>
      <c r="E92" s="10"/>
      <c r="F92" s="10"/>
      <c r="G92" s="10"/>
    </row>
    <row r="93" spans="1:7" x14ac:dyDescent="0.25">
      <c r="A93" s="10"/>
      <c r="B93" s="10"/>
      <c r="C93" s="10"/>
      <c r="D93" s="5"/>
      <c r="E93" s="10"/>
      <c r="F93" s="10"/>
      <c r="G93" s="10"/>
    </row>
    <row r="94" spans="1:7" x14ac:dyDescent="0.25">
      <c r="A94" s="10"/>
      <c r="B94" s="10"/>
      <c r="C94" s="10"/>
      <c r="D94" s="5"/>
      <c r="E94" s="10"/>
      <c r="F94" s="10"/>
      <c r="G94" s="10"/>
    </row>
    <row r="95" spans="1:7" x14ac:dyDescent="0.25">
      <c r="A95" s="12"/>
      <c r="B95" s="13"/>
      <c r="C95" s="5"/>
      <c r="D95" s="5"/>
      <c r="E95" s="10"/>
      <c r="F95" s="10"/>
      <c r="G95" s="10"/>
    </row>
    <row r="96" spans="1:7" x14ac:dyDescent="0.25">
      <c r="A96" s="12"/>
      <c r="B96" s="13"/>
      <c r="C96" s="5"/>
      <c r="D96" s="5"/>
      <c r="E96" s="10"/>
      <c r="F96" s="10"/>
      <c r="G96" s="10"/>
    </row>
    <row r="97" spans="1:7" x14ac:dyDescent="0.25">
      <c r="A97" s="12"/>
      <c r="B97" s="13"/>
      <c r="C97" s="5"/>
      <c r="D97" s="5"/>
      <c r="E97" s="10"/>
      <c r="F97" s="10"/>
      <c r="G97" s="10"/>
    </row>
    <row r="98" spans="1:7" x14ac:dyDescent="0.25">
      <c r="A98" s="12"/>
      <c r="B98" s="13"/>
      <c r="C98" s="5"/>
      <c r="D98" s="5"/>
      <c r="E98" s="10"/>
      <c r="F98" s="10"/>
      <c r="G98" s="10"/>
    </row>
    <row r="99" spans="1:7" x14ac:dyDescent="0.25">
      <c r="A99" s="12"/>
      <c r="B99" s="13"/>
      <c r="C99" s="5"/>
      <c r="D99" s="5"/>
      <c r="E99" s="10"/>
      <c r="F99" s="10"/>
      <c r="G99" s="10"/>
    </row>
    <row r="100" spans="1:7" x14ac:dyDescent="0.25">
      <c r="A100" s="12"/>
      <c r="B100" s="13"/>
      <c r="C100" s="5"/>
      <c r="D100" s="5"/>
      <c r="E100" s="10"/>
      <c r="F100" s="10"/>
      <c r="G100" s="10"/>
    </row>
    <row r="101" spans="1:7" x14ac:dyDescent="0.25">
      <c r="A101" s="12"/>
      <c r="B101" s="13"/>
      <c r="C101" s="5"/>
      <c r="D101" s="5"/>
      <c r="E101" s="10"/>
      <c r="F101" s="10"/>
      <c r="G101" s="10"/>
    </row>
    <row r="102" spans="1:7" x14ac:dyDescent="0.25">
      <c r="A102" s="12"/>
      <c r="B102" s="13"/>
      <c r="C102" s="5"/>
      <c r="D102" s="5"/>
      <c r="E102" s="12"/>
      <c r="F102" s="13"/>
      <c r="G102" s="5"/>
    </row>
    <row r="103" spans="1:7" x14ac:dyDescent="0.25">
      <c r="A103" s="12"/>
      <c r="B103" s="13"/>
      <c r="C103" s="5"/>
      <c r="D103" s="5"/>
      <c r="E103" s="15"/>
      <c r="F103" s="16"/>
      <c r="G103" s="5"/>
    </row>
    <row r="104" spans="1:7" x14ac:dyDescent="0.25">
      <c r="A104" s="12"/>
      <c r="B104" s="13"/>
      <c r="C104" s="5"/>
      <c r="D104" s="5"/>
      <c r="E104" s="15"/>
      <c r="F104" s="16"/>
      <c r="G104" s="5"/>
    </row>
    <row r="105" spans="1:7" x14ac:dyDescent="0.25">
      <c r="A105" s="12"/>
      <c r="B105" s="13"/>
      <c r="C105" s="5"/>
      <c r="D105" s="5"/>
      <c r="E105" s="17"/>
      <c r="F105" s="18"/>
      <c r="G105" s="5"/>
    </row>
    <row r="106" spans="1:7" x14ac:dyDescent="0.25">
      <c r="A106" s="10"/>
      <c r="B106" s="10"/>
      <c r="C106" s="10"/>
      <c r="D106" s="5"/>
      <c r="E106" s="17"/>
      <c r="F106" s="18"/>
      <c r="G106" s="5"/>
    </row>
    <row r="107" spans="1:7" x14ac:dyDescent="0.25">
      <c r="A107" s="10"/>
      <c r="B107" s="10"/>
      <c r="C107" s="10"/>
      <c r="D107" s="5"/>
      <c r="E107" s="17"/>
      <c r="F107" s="18"/>
      <c r="G107" s="5"/>
    </row>
    <row r="108" spans="1:7" x14ac:dyDescent="0.25">
      <c r="A108" s="10"/>
      <c r="B108" s="10"/>
      <c r="C108" s="10"/>
      <c r="D108" s="5"/>
      <c r="E108" s="19"/>
      <c r="F108" s="20"/>
      <c r="G108" s="5"/>
    </row>
    <row r="109" spans="1:7" x14ac:dyDescent="0.25">
      <c r="A109" s="10"/>
      <c r="B109" s="10"/>
      <c r="C109" s="10"/>
      <c r="D109" s="5"/>
      <c r="E109" s="19"/>
      <c r="F109" s="20"/>
      <c r="G109" s="5"/>
    </row>
    <row r="110" spans="1:7" x14ac:dyDescent="0.25">
      <c r="A110" s="10"/>
      <c r="B110" s="10"/>
      <c r="C110" s="10"/>
      <c r="D110" s="5"/>
      <c r="E110" s="19"/>
      <c r="F110" s="20"/>
      <c r="G110" s="5"/>
    </row>
    <row r="111" spans="1:7" x14ac:dyDescent="0.25">
      <c r="A111" s="17"/>
      <c r="B111" s="18"/>
      <c r="C111" s="5"/>
      <c r="D111" s="5"/>
      <c r="E111" s="21"/>
      <c r="F111" s="22"/>
      <c r="G111" s="5"/>
    </row>
    <row r="112" spans="1:7" x14ac:dyDescent="0.25">
      <c r="A112" s="17"/>
      <c r="B112" s="18"/>
      <c r="C112" s="5"/>
      <c r="D112" s="23"/>
      <c r="E112" s="21"/>
      <c r="F112" s="22"/>
      <c r="G112" s="5"/>
    </row>
    <row r="113" spans="1:7" x14ac:dyDescent="0.25">
      <c r="A113" s="40"/>
      <c r="B113" s="42"/>
      <c r="C113" s="42"/>
      <c r="D113" s="1"/>
      <c r="E113" s="40"/>
      <c r="F113" s="42"/>
      <c r="G113" s="42"/>
    </row>
    <row r="114" spans="1:7" x14ac:dyDescent="0.25">
      <c r="A114" s="41"/>
      <c r="B114" s="41"/>
      <c r="C114" s="41"/>
      <c r="D114" s="2"/>
      <c r="E114" s="41"/>
      <c r="F114" s="41"/>
      <c r="G114" s="41"/>
    </row>
    <row r="115" spans="1:7" x14ac:dyDescent="0.25">
      <c r="A115" s="17"/>
      <c r="B115" s="18"/>
      <c r="C115" s="5"/>
      <c r="D115" s="23"/>
      <c r="E115" s="21"/>
      <c r="F115" s="22"/>
      <c r="G115" s="5"/>
    </row>
    <row r="116" spans="1:7" x14ac:dyDescent="0.25">
      <c r="A116" s="17"/>
      <c r="B116" s="18"/>
      <c r="C116" s="5"/>
      <c r="D116" s="23"/>
      <c r="E116" s="19"/>
      <c r="F116" s="22"/>
      <c r="G116" s="5"/>
    </row>
    <row r="117" spans="1:7" x14ac:dyDescent="0.25">
      <c r="A117" s="17"/>
      <c r="B117" s="18"/>
      <c r="C117" s="5"/>
      <c r="D117" s="23"/>
      <c r="E117" s="19"/>
      <c r="F117" s="22"/>
      <c r="G117" s="5"/>
    </row>
    <row r="118" spans="1:7" x14ac:dyDescent="0.25">
      <c r="A118" s="17"/>
      <c r="B118" s="18"/>
      <c r="C118" s="5"/>
      <c r="D118" s="24"/>
      <c r="E118" s="25"/>
      <c r="F118" s="26"/>
      <c r="G118" s="5"/>
    </row>
    <row r="119" spans="1:7" x14ac:dyDescent="0.25">
      <c r="A119" s="17"/>
      <c r="B119" s="18"/>
      <c r="C119" s="5"/>
      <c r="D119" s="24"/>
      <c r="E119" s="27"/>
      <c r="F119" s="26"/>
      <c r="G119" s="5"/>
    </row>
    <row r="120" spans="1:7" x14ac:dyDescent="0.25">
      <c r="A120" s="17"/>
      <c r="B120" s="18"/>
      <c r="C120" s="5"/>
      <c r="D120" s="24"/>
      <c r="E120" s="27"/>
      <c r="F120" s="26"/>
      <c r="G120" s="5"/>
    </row>
    <row r="121" spans="1:7" x14ac:dyDescent="0.25">
      <c r="A121" s="17"/>
      <c r="B121" s="18"/>
      <c r="C121" s="5"/>
      <c r="D121" s="24"/>
      <c r="E121" s="27"/>
      <c r="F121" s="26"/>
      <c r="G121" s="5"/>
    </row>
    <row r="122" spans="1:7" x14ac:dyDescent="0.25">
      <c r="A122" s="17"/>
      <c r="B122" s="18"/>
      <c r="C122" s="5"/>
      <c r="D122" s="24"/>
      <c r="E122" s="27"/>
      <c r="F122" s="26"/>
      <c r="G122" s="5"/>
    </row>
    <row r="123" spans="1:7" x14ac:dyDescent="0.25">
      <c r="A123" s="17"/>
      <c r="B123" s="18"/>
      <c r="C123" s="5"/>
      <c r="D123" s="23"/>
      <c r="E123" s="28"/>
      <c r="F123" s="29"/>
      <c r="G123" s="5"/>
    </row>
    <row r="124" spans="1:7" x14ac:dyDescent="0.25">
      <c r="A124" s="17"/>
      <c r="B124" s="18"/>
      <c r="C124" s="5"/>
      <c r="D124" s="23"/>
      <c r="E124" s="30"/>
      <c r="F124" s="31"/>
      <c r="G124" s="5"/>
    </row>
    <row r="125" spans="1:7" x14ac:dyDescent="0.25">
      <c r="A125" s="17"/>
      <c r="B125" s="18"/>
      <c r="C125" s="5"/>
      <c r="D125" s="23"/>
      <c r="E125" s="30"/>
      <c r="F125" s="30"/>
      <c r="G125" s="30"/>
    </row>
    <row r="126" spans="1:7" x14ac:dyDescent="0.25">
      <c r="A126" s="17"/>
      <c r="B126" s="18"/>
      <c r="C126" s="5"/>
      <c r="D126" s="23"/>
      <c r="E126" s="30"/>
      <c r="F126" s="30"/>
      <c r="G126" s="30"/>
    </row>
    <row r="127" spans="1:7" x14ac:dyDescent="0.25">
      <c r="A127" s="17"/>
      <c r="B127" s="18"/>
      <c r="C127" s="5"/>
      <c r="D127" s="23"/>
      <c r="E127" s="30"/>
      <c r="F127" s="30"/>
      <c r="G127" s="30"/>
    </row>
    <row r="128" spans="1:7" x14ac:dyDescent="0.25">
      <c r="A128" s="17"/>
      <c r="B128" s="18"/>
      <c r="C128" s="5"/>
      <c r="D128" s="23"/>
      <c r="E128" s="30"/>
      <c r="F128" s="30"/>
      <c r="G128" s="30"/>
    </row>
    <row r="129" spans="1:7" x14ac:dyDescent="0.25">
      <c r="A129" s="17"/>
      <c r="B129" s="18"/>
      <c r="C129" s="5"/>
      <c r="D129" s="23"/>
      <c r="E129" s="30"/>
      <c r="F129" s="30"/>
      <c r="G129" s="30"/>
    </row>
    <row r="130" spans="1:7" x14ac:dyDescent="0.25">
      <c r="A130" s="17"/>
      <c r="B130" s="18"/>
      <c r="C130" s="5"/>
      <c r="D130" s="23"/>
      <c r="E130" s="30"/>
      <c r="F130" s="30"/>
      <c r="G130" s="30"/>
    </row>
    <row r="131" spans="1:7" x14ac:dyDescent="0.25">
      <c r="A131" s="17"/>
      <c r="B131" s="18"/>
      <c r="C131" s="5"/>
      <c r="D131" s="23"/>
      <c r="E131" s="30"/>
      <c r="F131" s="30"/>
      <c r="G131" s="30"/>
    </row>
    <row r="132" spans="1:7" x14ac:dyDescent="0.25">
      <c r="A132" s="19"/>
      <c r="B132" s="22"/>
      <c r="C132" s="5"/>
      <c r="D132" s="23"/>
      <c r="E132" s="30"/>
      <c r="F132" s="30"/>
      <c r="G132" s="30"/>
    </row>
    <row r="133" spans="1:7" x14ac:dyDescent="0.25">
      <c r="A133" s="19"/>
      <c r="B133" s="22"/>
      <c r="C133" s="5"/>
      <c r="D133" s="23"/>
      <c r="E133" s="30"/>
      <c r="F133" s="30"/>
      <c r="G133" s="30"/>
    </row>
    <row r="134" spans="1:7" x14ac:dyDescent="0.25">
      <c r="A134" s="21"/>
      <c r="B134" s="22"/>
      <c r="C134" s="5"/>
      <c r="D134" s="23"/>
      <c r="E134" s="30"/>
      <c r="F134" s="30"/>
      <c r="G134" s="30"/>
    </row>
    <row r="135" spans="1:7" x14ac:dyDescent="0.25">
      <c r="A135" s="21"/>
      <c r="B135" s="22"/>
      <c r="C135" s="5"/>
      <c r="D135" s="23"/>
      <c r="E135" s="24"/>
      <c r="F135" s="24"/>
      <c r="G135" s="24"/>
    </row>
    <row r="136" spans="1:7" x14ac:dyDescent="0.25">
      <c r="A136" s="21"/>
      <c r="B136" s="22"/>
      <c r="C136" s="5"/>
      <c r="D136" s="23"/>
      <c r="E136" s="24"/>
      <c r="F136" s="24"/>
      <c r="G136" s="24"/>
    </row>
    <row r="137" spans="1:7" x14ac:dyDescent="0.25">
      <c r="A137" s="21"/>
      <c r="B137" s="22"/>
      <c r="C137" s="5"/>
      <c r="D137" s="24"/>
      <c r="E137" s="24"/>
      <c r="F137" s="24"/>
      <c r="G137" s="24"/>
    </row>
    <row r="138" spans="1:7" x14ac:dyDescent="0.25">
      <c r="A138" s="10"/>
      <c r="B138" s="10"/>
      <c r="C138" s="10"/>
      <c r="D138" s="10"/>
      <c r="E138" s="10"/>
      <c r="F138" s="10"/>
      <c r="G138" s="10"/>
    </row>
    <row r="139" spans="1:7" x14ac:dyDescent="0.25">
      <c r="A139" s="10"/>
      <c r="B139" s="10"/>
      <c r="C139" s="10"/>
      <c r="D139" s="10"/>
      <c r="E139" s="10"/>
      <c r="F139" s="10"/>
      <c r="G139" s="10"/>
    </row>
    <row r="140" spans="1:7" x14ac:dyDescent="0.25">
      <c r="A140" s="10"/>
      <c r="B140" s="10"/>
      <c r="C140" s="10"/>
      <c r="D140" s="10"/>
      <c r="E140" s="10"/>
      <c r="F140" s="10"/>
      <c r="G140" s="10"/>
    </row>
    <row r="141" spans="1:7" x14ac:dyDescent="0.25">
      <c r="A141" s="10"/>
      <c r="B141" s="10"/>
      <c r="C141" s="10"/>
      <c r="D141" s="10"/>
      <c r="E141" s="10"/>
      <c r="F141" s="10"/>
      <c r="G141" s="10"/>
    </row>
    <row r="142" spans="1:7" x14ac:dyDescent="0.25">
      <c r="A142" s="10"/>
      <c r="B142" s="10"/>
      <c r="C142" s="10"/>
      <c r="D142" s="10"/>
      <c r="E142" s="10"/>
      <c r="F142" s="10"/>
      <c r="G142" s="10"/>
    </row>
    <row r="143" spans="1:7" x14ac:dyDescent="0.25">
      <c r="A143" s="10"/>
      <c r="B143" s="10"/>
      <c r="C143" s="10"/>
      <c r="D143" s="10"/>
      <c r="E143" s="10"/>
      <c r="F143" s="10"/>
      <c r="G143" s="10"/>
    </row>
    <row r="144" spans="1:7" x14ac:dyDescent="0.25">
      <c r="A144" s="10"/>
      <c r="B144" s="10"/>
      <c r="C144" s="10"/>
      <c r="D144" s="10"/>
      <c r="E144" s="10"/>
      <c r="F144" s="10"/>
      <c r="G144" s="10"/>
    </row>
    <row r="145" spans="1:7" x14ac:dyDescent="0.25">
      <c r="A145" s="10"/>
      <c r="B145" s="10"/>
      <c r="C145" s="10"/>
      <c r="D145" s="10"/>
      <c r="E145" s="10"/>
      <c r="F145" s="10"/>
      <c r="G145" s="10"/>
    </row>
    <row r="146" spans="1:7" x14ac:dyDescent="0.25">
      <c r="A146" s="10"/>
      <c r="B146" s="10"/>
      <c r="C146" s="10"/>
      <c r="D146" s="10"/>
      <c r="E146" s="10"/>
      <c r="F146" s="10"/>
      <c r="G146" s="10"/>
    </row>
    <row r="147" spans="1:7" x14ac:dyDescent="0.25">
      <c r="A147" s="10"/>
      <c r="B147" s="10"/>
      <c r="C147" s="10"/>
      <c r="D147" s="10"/>
      <c r="E147" s="10"/>
      <c r="F147" s="10"/>
      <c r="G147" s="10"/>
    </row>
    <row r="148" spans="1:7" x14ac:dyDescent="0.25">
      <c r="A148" s="10"/>
      <c r="B148" s="10"/>
      <c r="C148" s="10"/>
      <c r="D148" s="10"/>
      <c r="E148" s="10"/>
      <c r="F148" s="10"/>
      <c r="G148" s="10"/>
    </row>
    <row r="149" spans="1:7" x14ac:dyDescent="0.25">
      <c r="A149" s="10"/>
      <c r="B149" s="10"/>
      <c r="C149" s="10"/>
      <c r="D149" s="10"/>
      <c r="E149" s="10"/>
      <c r="F149" s="10"/>
      <c r="G149" s="10"/>
    </row>
    <row r="150" spans="1:7" x14ac:dyDescent="0.25">
      <c r="A150" s="10"/>
      <c r="B150" s="10"/>
      <c r="C150" s="10"/>
      <c r="D150" s="10"/>
      <c r="E150" s="10"/>
      <c r="F150" s="10"/>
      <c r="G150" s="10"/>
    </row>
    <row r="151" spans="1:7" x14ac:dyDescent="0.25">
      <c r="A151" s="10"/>
      <c r="B151" s="10"/>
      <c r="C151" s="10"/>
      <c r="D151" s="10"/>
      <c r="E151" s="10"/>
      <c r="F151" s="10"/>
      <c r="G151" s="10"/>
    </row>
  </sheetData>
  <mergeCells count="14">
    <mergeCell ref="A1:G3"/>
    <mergeCell ref="A7:G9"/>
    <mergeCell ref="A113:A114"/>
    <mergeCell ref="B113:B114"/>
    <mergeCell ref="C113:C114"/>
    <mergeCell ref="E113:E114"/>
    <mergeCell ref="F113:F114"/>
    <mergeCell ref="G113:G114"/>
    <mergeCell ref="A12:A13"/>
    <mergeCell ref="B12:B13"/>
    <mergeCell ref="C12:C13"/>
    <mergeCell ref="E12:E13"/>
    <mergeCell ref="F12:F13"/>
    <mergeCell ref="G12:G13"/>
  </mergeCells>
  <pageMargins left="0.7" right="0.7" top="0.75" bottom="0.75" header="0.3" footer="0.3"/>
  <pageSetup paperSize="9" scale="78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Адамовская Татьяна Сергеевна</cp:lastModifiedBy>
  <cp:lastPrinted>2014-02-03T22:09:44Z</cp:lastPrinted>
  <dcterms:created xsi:type="dcterms:W3CDTF">2014-01-29T00:31:22Z</dcterms:created>
  <dcterms:modified xsi:type="dcterms:W3CDTF">2015-02-12T05:46:36Z</dcterms:modified>
</cp:coreProperties>
</file>